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7680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<sst xmlns="http://schemas.openxmlformats.org/spreadsheetml/2006/main" count="28" uniqueCount="24">
  <si>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(Porcentaje del total)</t>
  </si>
  <si>
    <t>Otros</t>
  </si>
  <si>
    <t>Mes</t>
  </si>
  <si>
    <t>Total</t>
  </si>
  <si>
    <t>Octubre</t>
  </si>
  <si>
    <t>Septiembre</t>
  </si>
  <si>
    <t>Noviembre</t>
  </si>
  <si>
    <t>Diciembre</t>
  </si>
  <si>
    <t>Inglés</t>
  </si>
  <si>
    <t>Alemán</t>
  </si>
  <si>
    <t>Escandinavo</t>
  </si>
  <si>
    <t>Total de idiomas</t>
  </si>
  <si>
    <t>Servicio de intérpretes voluntarios de AVISA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</si>
  <si>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</si>
  <si>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</si>
  <si>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</si>
  <si>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</si>
  <si>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</si>
  <si>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</si>
  <si>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</si>
  <si>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</si>
  <si>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 xml:space="preserve">     Centro de Salud de Nerja</t>
  </si>
  <si>
    <t>Belga/Francés</t>
  </si>
  <si>
    <t>AÑO 2.017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</si>
</sst>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0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0" fillId="0" borderId="24" xfId="0" applyBorder="1" applyAlignment="1">
      <alignment horizontal="right"/>
    </xf>
    <xf numFmtId="1" fontId="7" fillId="0" borderId="26" xfId="0" applyNumberFormat="1" applyFont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O25"/>
  <sheetViews>
    <sheetView tabSelected="1" workbookViewId="0" topLeftCell="A4">
      <selection activeCell="P28" sqref="P28"/>
    </sheetView>
  </sheetViews>
  <sheetFormatPr defaultColWidth="8.8515625" defaultRowHeight="12.75"/>
  <cols>
    <col min="1" max="1" width="1.421875" style="0" customWidth="1"/>
    <col min="2" max="2" width="22.28125" style="0" customWidth="1"/>
    <col min="3" max="3" width="7.28125" style="0" customWidth="1"/>
    <col min="4" max="5" width="7.421875" style="0" customWidth="1"/>
    <col min="6" max="6" width="7.7109375" style="0" customWidth="1"/>
    <col min="7" max="7" width="7.28125" style="0" customWidth="1"/>
    <col min="8" max="8" width="7.421875" style="0" customWidth="1"/>
    <col min="9" max="9" width="6.421875" style="0" customWidth="1"/>
    <col min="10" max="10" width="7.00390625" style="0" customWidth="1"/>
    <col min="11" max="11" width="9.28125" style="0" customWidth="1"/>
    <col min="12" max="12" width="8.00390625" style="0" customWidth="1"/>
    <col min="13" max="13" width="9.7109375" style="0" customWidth="1"/>
    <col min="14" max="14" width="9.421875" style="0" customWidth="1"/>
    <col min="15" max="15" width="8.421875" style="0" customWidth="1"/>
  </cols>
  <sheetData>
    <row r="5" ht="18">
      <c r="F5" s="15" t="s">
        <v>21</v>
      </c>
    </row>
    <row r="6" ht="15">
      <c r="F6" s="3" t="s">
        <v>12</v>
      </c>
    </row>
    <row r="10" ht="12.75">
      <c r="B10" s="7" t="s">
        <v>23</v>
      </c>
    </row>
    <row r="11" spans="2:14" ht="12.75" thickBot="1">
      <c r="B11" s="1"/>
      <c r="J11" s="19"/>
      <c r="K11" s="22"/>
      <c r="L11" s="19"/>
      <c r="M11" s="19"/>
      <c r="N11" s="19"/>
    </row>
    <row r="12" spans="2:15" ht="12">
      <c r="B12" s="5" t="s">
        <v>2</v>
      </c>
      <c r="C12" s="6" t="s">
        <v>20</v>
      </c>
      <c r="D12" s="6" t="s">
        <v>19</v>
      </c>
      <c r="E12" s="6" t="s">
        <v>18</v>
      </c>
      <c r="F12" s="6" t="s">
        <v>17</v>
      </c>
      <c r="G12" s="6" t="s">
        <v>16</v>
      </c>
      <c r="H12" s="6" t="s">
        <v>15</v>
      </c>
      <c r="I12" s="16" t="s">
        <v>14</v>
      </c>
      <c r="J12" s="24" t="s">
        <v>13</v>
      </c>
      <c r="K12" s="6" t="s">
        <v>5</v>
      </c>
      <c r="L12" s="21" t="s">
        <v>4</v>
      </c>
      <c r="M12" s="21" t="s">
        <v>6</v>
      </c>
      <c r="N12" s="21" t="s">
        <v>7</v>
      </c>
      <c r="O12" s="23" t="s">
        <v>3</v>
      </c>
    </row>
    <row r="13" spans="2:15" ht="13.5" thickBot="1">
      <c r="B13" s="4" t="s">
        <v>11</v>
      </c>
      <c r="C13" s="25">
        <f aca="true" t="shared" si="0" ref="C13:N13">SUM(C15+C17+C19+C21+C23)</f>
        <v>229</v>
      </c>
      <c r="D13" s="25">
        <f t="shared" si="0"/>
        <v>245</v>
      </c>
      <c r="E13" s="25">
        <f t="shared" si="0"/>
        <v>221</v>
      </c>
      <c r="F13" s="25">
        <f t="shared" si="0"/>
        <v>133</v>
      </c>
      <c r="G13" s="25">
        <f t="shared" si="0"/>
        <v>167</v>
      </c>
      <c r="H13" s="25">
        <f t="shared" si="0"/>
        <v>152</v>
      </c>
      <c r="I13" s="25">
        <f t="shared" si="0"/>
        <v>132</v>
      </c>
      <c r="J13" s="25">
        <f t="shared" si="0"/>
        <v>162</v>
      </c>
      <c r="K13" s="33">
        <f t="shared" si="0"/>
        <v>186</v>
      </c>
      <c r="L13" s="25">
        <f t="shared" si="0"/>
        <v>197</v>
      </c>
      <c r="M13" s="25">
        <f t="shared" si="0"/>
        <v>223</v>
      </c>
      <c r="N13" s="25">
        <f t="shared" si="0"/>
        <v>126</v>
      </c>
      <c r="O13" s="26">
        <f>SUM(C13:N13)</f>
        <v>2173</v>
      </c>
    </row>
    <row r="14" spans="2:15" ht="12.75" thickBot="1">
      <c r="B14" s="29"/>
      <c r="C14" s="2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2:15" ht="13.5" thickBot="1">
      <c r="B15" s="4" t="s">
        <v>8</v>
      </c>
      <c r="C15" s="9">
        <f>20+13+19+15+19+2+16+22+17</f>
        <v>143</v>
      </c>
      <c r="D15" s="25">
        <f>19+24+20+15+22+21+19+23+19+17</f>
        <v>199</v>
      </c>
      <c r="E15" s="9">
        <f>15+17+12+17+18+13+18+21+15</f>
        <v>146</v>
      </c>
      <c r="F15" s="9">
        <f>3+19+12+15+19+19+3</f>
        <v>90</v>
      </c>
      <c r="G15" s="9">
        <f>12+15+15+18+16+21+16+2</f>
        <v>115</v>
      </c>
      <c r="H15" s="9">
        <f>9+19+19+22+15+15+5</f>
        <v>104</v>
      </c>
      <c r="I15" s="17">
        <f>9+18+14+13+19+10</f>
        <v>83</v>
      </c>
      <c r="J15" s="20">
        <f>6+19+18+21+20+21+19+3</f>
        <v>127</v>
      </c>
      <c r="K15" s="9">
        <f>17+19+22+20+20+17+18+13</f>
        <v>146</v>
      </c>
      <c r="L15" s="9">
        <f>20+21+18+20+15+19+16+15+2</f>
        <v>146</v>
      </c>
      <c r="M15" s="9">
        <f>19+20+19+21+22+15+19+17+16</f>
        <v>168</v>
      </c>
      <c r="N15" s="9">
        <f>3+18+19+19+16+13</f>
        <v>88</v>
      </c>
      <c r="O15" s="10">
        <f>SUM(C15:N15)</f>
        <v>1555</v>
      </c>
    </row>
    <row r="16" spans="2:15" ht="13.5" thickBot="1">
      <c r="B16" s="31" t="s">
        <v>0</v>
      </c>
      <c r="C16" s="30">
        <f aca="true" t="shared" si="1" ref="C16:O16">(C15/C13)*100</f>
        <v>62.44541484716157</v>
      </c>
      <c r="D16" s="11">
        <f t="shared" si="1"/>
        <v>81.22448979591836</v>
      </c>
      <c r="E16" s="11">
        <f t="shared" si="1"/>
        <v>66.06334841628959</v>
      </c>
      <c r="F16" s="11">
        <f t="shared" si="1"/>
        <v>67.66917293233082</v>
      </c>
      <c r="G16" s="11">
        <f t="shared" si="1"/>
        <v>68.8622754491018</v>
      </c>
      <c r="H16" s="11">
        <f t="shared" si="1"/>
        <v>68.42105263157895</v>
      </c>
      <c r="I16" s="11">
        <f t="shared" si="1"/>
        <v>62.878787878787875</v>
      </c>
      <c r="J16" s="11">
        <f t="shared" si="1"/>
        <v>78.39506172839506</v>
      </c>
      <c r="K16" s="11">
        <f t="shared" si="1"/>
        <v>78.49462365591397</v>
      </c>
      <c r="L16" s="11">
        <f t="shared" si="1"/>
        <v>74.11167512690355</v>
      </c>
      <c r="M16" s="11">
        <f t="shared" si="1"/>
        <v>75.33632286995515</v>
      </c>
      <c r="N16" s="11">
        <f t="shared" si="1"/>
        <v>69.84126984126983</v>
      </c>
      <c r="O16" s="12">
        <f t="shared" si="1"/>
        <v>71.56005522319374</v>
      </c>
    </row>
    <row r="17" spans="2:15" ht="13.5" thickBot="1">
      <c r="B17" s="4" t="s">
        <v>9</v>
      </c>
      <c r="C17" s="9">
        <f>2+3+2+3+2+2+1</f>
        <v>15</v>
      </c>
      <c r="D17" s="9">
        <f>2+1+1+2</f>
        <v>6</v>
      </c>
      <c r="E17" s="9">
        <f>2+3+2+2+1+4+1+1+3</f>
        <v>19</v>
      </c>
      <c r="F17" s="9">
        <f>1+2+2</f>
        <v>5</v>
      </c>
      <c r="G17" s="9">
        <f>3+3+1+4+1+2</f>
        <v>14</v>
      </c>
      <c r="H17" s="9">
        <f>5+1+1+2</f>
        <v>9</v>
      </c>
      <c r="I17" s="17">
        <f>1+1+1</f>
        <v>3</v>
      </c>
      <c r="J17" s="20">
        <f>1+1+1+2</f>
        <v>5</v>
      </c>
      <c r="K17" s="8">
        <f>2+2+1+1</f>
        <v>6</v>
      </c>
      <c r="L17" s="9">
        <f>2+2+2+4</f>
        <v>10</v>
      </c>
      <c r="M17" s="9">
        <f>1+1+4+1+2</f>
        <v>9</v>
      </c>
      <c r="N17" s="9">
        <f>1+1+2+3</f>
        <v>7</v>
      </c>
      <c r="O17" s="10">
        <f>SUM(C17:N17)</f>
        <v>108</v>
      </c>
    </row>
    <row r="18" spans="2:15" ht="13.5" thickBot="1">
      <c r="B18" s="31" t="s">
        <v>0</v>
      </c>
      <c r="C18" s="30">
        <f aca="true" t="shared" si="2" ref="C18:O18">(C17/C13)*100</f>
        <v>6.550218340611353</v>
      </c>
      <c r="D18" s="11">
        <f t="shared" si="2"/>
        <v>2.4489795918367347</v>
      </c>
      <c r="E18" s="11">
        <f t="shared" si="2"/>
        <v>8.597285067873303</v>
      </c>
      <c r="F18" s="11">
        <f t="shared" si="2"/>
        <v>3.7593984962406015</v>
      </c>
      <c r="G18" s="11">
        <f t="shared" si="2"/>
        <v>8.383233532934131</v>
      </c>
      <c r="H18" s="11">
        <f t="shared" si="2"/>
        <v>5.921052631578947</v>
      </c>
      <c r="I18" s="11">
        <f t="shared" si="2"/>
        <v>2.272727272727273</v>
      </c>
      <c r="J18" s="11">
        <f t="shared" si="2"/>
        <v>3.0864197530864197</v>
      </c>
      <c r="K18" s="11">
        <f t="shared" si="2"/>
        <v>3.225806451612903</v>
      </c>
      <c r="L18" s="11">
        <f t="shared" si="2"/>
        <v>5.0761421319796955</v>
      </c>
      <c r="M18" s="11">
        <f t="shared" si="2"/>
        <v>4.0358744394618835</v>
      </c>
      <c r="N18" s="11">
        <f t="shared" si="2"/>
        <v>5.555555555555555</v>
      </c>
      <c r="O18" s="12">
        <f t="shared" si="2"/>
        <v>4.970087436723423</v>
      </c>
    </row>
    <row r="19" spans="2:15" ht="13.5" thickBot="1">
      <c r="B19" s="4" t="s">
        <v>22</v>
      </c>
      <c r="C19" s="9">
        <f>1+1+1+2</f>
        <v>5</v>
      </c>
      <c r="D19" s="25">
        <f>1+1+2+1</f>
        <v>5</v>
      </c>
      <c r="E19" s="9">
        <f>1+2+1</f>
        <v>4</v>
      </c>
      <c r="F19" s="9">
        <f>1+2+2+1+1</f>
        <v>7</v>
      </c>
      <c r="G19" s="9">
        <f>1+2+1+1+1+2</f>
        <v>8</v>
      </c>
      <c r="H19" s="9">
        <f>2+1+1+1</f>
        <v>5</v>
      </c>
      <c r="I19" s="17">
        <f>2+1+1</f>
        <v>4</v>
      </c>
      <c r="J19" s="20">
        <f>3+2+1+1</f>
        <v>7</v>
      </c>
      <c r="K19" s="9">
        <f>1+1+1</f>
        <v>3</v>
      </c>
      <c r="L19" s="9">
        <f>1+1+1+1</f>
        <v>4</v>
      </c>
      <c r="M19" s="9">
        <f>1+2+2+2+3+1</f>
        <v>11</v>
      </c>
      <c r="N19" s="9">
        <f>2+1+3+3</f>
        <v>9</v>
      </c>
      <c r="O19" s="10">
        <f>SUM(C19:N19)</f>
        <v>72</v>
      </c>
    </row>
    <row r="20" spans="2:15" ht="13.5" thickBot="1">
      <c r="B20" s="31" t="s">
        <v>0</v>
      </c>
      <c r="C20" s="30">
        <f>(C19/C13)*100</f>
        <v>2.1834061135371177</v>
      </c>
      <c r="D20" s="30">
        <f aca="true" t="shared" si="3" ref="D20:N20">(D19/D13)*100</f>
        <v>2.0408163265306123</v>
      </c>
      <c r="E20" s="30">
        <f t="shared" si="3"/>
        <v>1.809954751131222</v>
      </c>
      <c r="F20" s="30">
        <f t="shared" si="3"/>
        <v>5.263157894736842</v>
      </c>
      <c r="G20" s="30">
        <f t="shared" si="3"/>
        <v>4.790419161676647</v>
      </c>
      <c r="H20" s="30">
        <f t="shared" si="3"/>
        <v>3.289473684210526</v>
      </c>
      <c r="I20" s="30">
        <f t="shared" si="3"/>
        <v>3.0303030303030303</v>
      </c>
      <c r="J20" s="30">
        <f t="shared" si="3"/>
        <v>4.320987654320987</v>
      </c>
      <c r="K20" s="30">
        <f t="shared" si="3"/>
        <v>1.6129032258064515</v>
      </c>
      <c r="L20" s="30">
        <f t="shared" si="3"/>
        <v>2.030456852791878</v>
      </c>
      <c r="M20" s="30">
        <f t="shared" si="3"/>
        <v>4.932735426008969</v>
      </c>
      <c r="N20" s="30">
        <f t="shared" si="3"/>
        <v>7.142857142857142</v>
      </c>
      <c r="O20" s="12">
        <f>(O19/O13)*100</f>
        <v>3.313391624482283</v>
      </c>
    </row>
    <row r="21" spans="2:15" ht="13.5" thickBot="1">
      <c r="B21" s="4" t="s">
        <v>10</v>
      </c>
      <c r="C21" s="9">
        <f>5+2+1+7+37+1+5</f>
        <v>58</v>
      </c>
      <c r="D21" s="9">
        <f>1+1+2+6+2+2+1+2+2+3</f>
        <v>22</v>
      </c>
      <c r="E21" s="9">
        <f>5+2+7+3+4+4+1+2+2</f>
        <v>30</v>
      </c>
      <c r="F21" s="9">
        <f>3+7+5+1+4+1</f>
        <v>21</v>
      </c>
      <c r="G21" s="9">
        <f>2+2+2+1+1+1</f>
        <v>9</v>
      </c>
      <c r="H21" s="9">
        <f>1+1+2+3+2</f>
        <v>9</v>
      </c>
      <c r="I21" s="17">
        <f>3+4+5+11+3+3</f>
        <v>29</v>
      </c>
      <c r="J21" s="20">
        <f>3+4+2+2+1</f>
        <v>12</v>
      </c>
      <c r="K21" s="9">
        <f>2+1+2+3+5+1</f>
        <v>14</v>
      </c>
      <c r="L21" s="9">
        <f>1+5+3+6+6+5+3</f>
        <v>29</v>
      </c>
      <c r="M21" s="9">
        <f>2+6+1+1+2+2+2+5</f>
        <v>21</v>
      </c>
      <c r="N21" s="9">
        <f>2+4+2+3+1</f>
        <v>12</v>
      </c>
      <c r="O21" s="10">
        <f>SUM(C21:N21)</f>
        <v>266</v>
      </c>
    </row>
    <row r="22" spans="2:15" ht="13.5" thickBot="1">
      <c r="B22" s="31" t="s">
        <v>0</v>
      </c>
      <c r="C22" s="30">
        <f aca="true" t="shared" si="4" ref="C22:O22">(C21/C13)*100</f>
        <v>25.327510917030565</v>
      </c>
      <c r="D22" s="11">
        <f t="shared" si="4"/>
        <v>8.979591836734693</v>
      </c>
      <c r="E22" s="11">
        <f t="shared" si="4"/>
        <v>13.574660633484163</v>
      </c>
      <c r="F22" s="11">
        <f t="shared" si="4"/>
        <v>15.789473684210526</v>
      </c>
      <c r="G22" s="11">
        <f t="shared" si="4"/>
        <v>5.389221556886228</v>
      </c>
      <c r="H22" s="11">
        <f t="shared" si="4"/>
        <v>5.921052631578947</v>
      </c>
      <c r="I22" s="11">
        <f t="shared" si="4"/>
        <v>21.96969696969697</v>
      </c>
      <c r="J22" s="11">
        <f t="shared" si="4"/>
        <v>7.4074074074074066</v>
      </c>
      <c r="K22" s="11">
        <f t="shared" si="4"/>
        <v>7.526881720430108</v>
      </c>
      <c r="L22" s="11">
        <f t="shared" si="4"/>
        <v>14.720812182741117</v>
      </c>
      <c r="M22" s="11">
        <f t="shared" si="4"/>
        <v>9.417040358744394</v>
      </c>
      <c r="N22" s="11">
        <f t="shared" si="4"/>
        <v>9.523809523809524</v>
      </c>
      <c r="O22" s="12">
        <f t="shared" si="4"/>
        <v>12.241141279337322</v>
      </c>
    </row>
    <row r="23" spans="2:15" ht="13.5" thickBot="1">
      <c r="B23" s="4" t="s">
        <v>1</v>
      </c>
      <c r="C23" s="9">
        <f>2+1+1+1+2+1</f>
        <v>8</v>
      </c>
      <c r="D23" s="9">
        <f>2+2+1+1+3+4</f>
        <v>13</v>
      </c>
      <c r="E23" s="9">
        <f>3+3+3+3+1+4+3+1+1</f>
        <v>22</v>
      </c>
      <c r="F23" s="9">
        <f>1+3+1+4+1</f>
        <v>10</v>
      </c>
      <c r="G23" s="9">
        <f>2+3+5+2+3+2+4</f>
        <v>21</v>
      </c>
      <c r="H23" s="9">
        <f>8+3+5+5+4</f>
        <v>25</v>
      </c>
      <c r="I23" s="17">
        <f>4+3+4+2</f>
        <v>13</v>
      </c>
      <c r="J23" s="20">
        <f>1+1+3+1+1+2+2</f>
        <v>11</v>
      </c>
      <c r="K23" s="9">
        <f>3+3+1+4+2+3+1</f>
        <v>17</v>
      </c>
      <c r="L23" s="9">
        <f>2+1+2+1+2</f>
        <v>8</v>
      </c>
      <c r="M23" s="9">
        <f>1+3+1+2+3+4</f>
        <v>14</v>
      </c>
      <c r="N23" s="9">
        <f>2+2+2+1+3</f>
        <v>10</v>
      </c>
      <c r="O23" s="10">
        <f>SUM(C23:N23)</f>
        <v>172</v>
      </c>
    </row>
    <row r="24" spans="2:15" ht="13.5" thickBot="1">
      <c r="B24" s="31" t="s">
        <v>0</v>
      </c>
      <c r="C24" s="32">
        <f aca="true" t="shared" si="5" ref="C24:O24">(C23/C13)*100</f>
        <v>3.4934497816593884</v>
      </c>
      <c r="D24" s="13">
        <f t="shared" si="5"/>
        <v>5.3061224489795915</v>
      </c>
      <c r="E24" s="13">
        <f t="shared" si="5"/>
        <v>9.95475113122172</v>
      </c>
      <c r="F24" s="13">
        <f t="shared" si="5"/>
        <v>7.518796992481203</v>
      </c>
      <c r="G24" s="13">
        <f t="shared" si="5"/>
        <v>12.574850299401197</v>
      </c>
      <c r="H24" s="13">
        <f t="shared" si="5"/>
        <v>16.447368421052634</v>
      </c>
      <c r="I24" s="13">
        <f t="shared" si="5"/>
        <v>9.848484848484848</v>
      </c>
      <c r="J24" s="13">
        <f t="shared" si="5"/>
        <v>6.790123456790123</v>
      </c>
      <c r="K24" s="13">
        <f t="shared" si="5"/>
        <v>9.13978494623656</v>
      </c>
      <c r="L24" s="13">
        <f t="shared" si="5"/>
        <v>4.060913705583756</v>
      </c>
      <c r="M24" s="13">
        <f t="shared" si="5"/>
        <v>6.278026905829597</v>
      </c>
      <c r="N24" s="13">
        <f t="shared" si="5"/>
        <v>7.936507936507936</v>
      </c>
      <c r="O24" s="14">
        <f t="shared" si="5"/>
        <v>7.915324436263231</v>
      </c>
    </row>
    <row r="25" spans="3:15" ht="12">
      <c r="C25" s="2"/>
      <c r="D25" s="2"/>
      <c r="E25" s="2"/>
      <c r="F25" s="2"/>
      <c r="G25" s="2"/>
      <c r="H25" s="2"/>
      <c r="I25" s="2"/>
      <c r="J25" s="18"/>
      <c r="K25" s="2"/>
      <c r="L25" s="2"/>
      <c r="M25" s="2"/>
      <c r="N25" s="2"/>
      <c r="O25" s="2"/>
    </row>
  </sheetData>
  <sheetProtection/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Shearmans</dc:creator>
  <cp:keywords/>
  <dc:description/>
  <cp:lastModifiedBy>Christopher Cluderay</cp:lastModifiedBy>
  <cp:lastPrinted>2016-01-17T16:46:59Z</cp:lastPrinted>
  <dcterms:created xsi:type="dcterms:W3CDTF">2006-06-19T16:45:09Z</dcterms:created>
  <dcterms:modified xsi:type="dcterms:W3CDTF">2018-01-31T22:14:18Z</dcterms:modified>
  <cp:category/>
  <cp:version/>
  <cp:contentType/>
  <cp:contentStatus/>
</cp:coreProperties>
</file>